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R - usek reditele\právní odbor\Žádosti dle zákona č. 106_1999 Sb\"/>
    </mc:Choice>
  </mc:AlternateContent>
  <bookViews>
    <workbookView xWindow="-24000" yWindow="540" windowWidth="21600" windowHeight="11385" activeTab="4"/>
  </bookViews>
  <sheets>
    <sheet name="B1 0,5% 7-12 2018" sheetId="1" r:id="rId1"/>
    <sheet name="B2 Ostatní" sheetId="3" r:id="rId2"/>
    <sheet name="B3 Stát" sheetId="4" r:id="rId3"/>
    <sheet name="C1 0,4% 1-6 2019" sheetId="2" r:id="rId4"/>
    <sheet name="C2 0,1% 1-6 2019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4" l="1"/>
  <c r="D25" i="4"/>
  <c r="E6" i="4"/>
  <c r="E7" i="4"/>
  <c r="E8" i="4"/>
  <c r="E10" i="4"/>
  <c r="E5" i="4"/>
  <c r="D6" i="4"/>
  <c r="D7" i="4"/>
  <c r="D8" i="4"/>
  <c r="D9" i="4"/>
  <c r="E9" i="4" s="1"/>
  <c r="D10" i="4"/>
  <c r="D5" i="4"/>
  <c r="C11" i="4"/>
  <c r="D11" i="4" s="1"/>
  <c r="B11" i="4"/>
  <c r="B7" i="3"/>
  <c r="J10" i="1"/>
  <c r="D7" i="2"/>
  <c r="C7" i="2"/>
  <c r="D6" i="2"/>
  <c r="C6" i="2"/>
  <c r="E13" i="1"/>
  <c r="J13" i="1" s="1"/>
  <c r="J12" i="1"/>
  <c r="J11" i="1"/>
  <c r="J5" i="1"/>
  <c r="K10" i="1" s="1"/>
  <c r="E11" i="4" l="1"/>
  <c r="K13" i="1"/>
  <c r="J6" i="1"/>
  <c r="K11" i="1"/>
  <c r="K14" i="1" s="1"/>
  <c r="K12" i="1"/>
</calcChain>
</file>

<file path=xl/sharedStrings.xml><?xml version="1.0" encoding="utf-8"?>
<sst xmlns="http://schemas.openxmlformats.org/spreadsheetml/2006/main" count="138" uniqueCount="121">
  <si>
    <t xml:space="preserve"> </t>
  </si>
  <si>
    <t>CELKEM</t>
  </si>
  <si>
    <t>IČO</t>
  </si>
  <si>
    <t>Název</t>
  </si>
  <si>
    <t>% hodnota</t>
  </si>
  <si>
    <t>8.přerozdělení</t>
  </si>
  <si>
    <t>9.přerozdělení</t>
  </si>
  <si>
    <t>10.přerozdělení</t>
  </si>
  <si>
    <t>11.přerozdělení</t>
  </si>
  <si>
    <t>12.přerozdělení</t>
  </si>
  <si>
    <t>1.přerozdělení</t>
  </si>
  <si>
    <t>1.7.-31.7.</t>
  </si>
  <si>
    <t>1.8.-31.8.</t>
  </si>
  <si>
    <t>1.9.-30.9.</t>
  </si>
  <si>
    <t>1.10.-31.10.</t>
  </si>
  <si>
    <t>01.11.-30.11.</t>
  </si>
  <si>
    <t>01.12.-31.12.</t>
  </si>
  <si>
    <t>Počet volitelů</t>
  </si>
  <si>
    <t>Úřad práce České republiky</t>
  </si>
  <si>
    <t>Liberty Ostrava a.s.</t>
  </si>
  <si>
    <t>TŘINECKÉ ŽELEZÁRNY, a. s.</t>
  </si>
  <si>
    <t>Siemens, s.r.o.</t>
  </si>
  <si>
    <t>Česká pošta, s.p.</t>
  </si>
  <si>
    <t>18050646</t>
  </si>
  <si>
    <t>45193258</t>
  </si>
  <si>
    <t>47114983</t>
  </si>
  <si>
    <t>00268577</t>
  </si>
  <si>
    <t>Správa železniční dopravní cesty, státní organizace</t>
  </si>
  <si>
    <t>České dráhy, a.s.</t>
  </si>
  <si>
    <t>Fakultní nemocnice Olomouc</t>
  </si>
  <si>
    <t>HELLA AUTOTECHNIK NOVA, s.r.o.</t>
  </si>
  <si>
    <t>Generální finanční ředitelství</t>
  </si>
  <si>
    <t>Fakultní nemocnice Ostrava</t>
  </si>
  <si>
    <t>LEGO Production s.r.o.</t>
  </si>
  <si>
    <t>ŠKODA AUTO a.s.</t>
  </si>
  <si>
    <t>Středomoravská nemocniční a.s.</t>
  </si>
  <si>
    <t>Kaufland Česká republika v.o.s.</t>
  </si>
  <si>
    <t>Albert Česká republika, s.r.o.</t>
  </si>
  <si>
    <t>Česká spořitelna, a.s.</t>
  </si>
  <si>
    <t>Continental Barum s.r.o.</t>
  </si>
  <si>
    <t>ČD Cargo, a.s.</t>
  </si>
  <si>
    <t>Lidl Česká republika v.o.s.</t>
  </si>
  <si>
    <t>Statutární město Ostrava</t>
  </si>
  <si>
    <t>Krajské ředitelství policie Moravskoslezského kraje</t>
  </si>
  <si>
    <t>ČEZ Distribuce, a. s.</t>
  </si>
  <si>
    <t>Tieto Czech s.r.o.</t>
  </si>
  <si>
    <t>Miele technika s.r.o.</t>
  </si>
  <si>
    <t>Česká průmyslová zdravotní pojišťovna</t>
  </si>
  <si>
    <t>Strojírny a stavby Třinec, a.s.</t>
  </si>
  <si>
    <t>Univerzita Palackého v Olomouci</t>
  </si>
  <si>
    <t>Continental Automotive Czech Republic s.r.o.</t>
  </si>
  <si>
    <t>BONATRANS GROUP a.s.</t>
  </si>
  <si>
    <t>ČEZ, a. s.</t>
  </si>
  <si>
    <t>Letiště Praha, a. s.</t>
  </si>
  <si>
    <t>Československá obchodní banka, a. s.</t>
  </si>
  <si>
    <t>Vysoká škola báňská - Technická univerzita Ostrava</t>
  </si>
  <si>
    <t>Hyundai Motor Manufacturing Czech s.r.o.</t>
  </si>
  <si>
    <t>Generální ředitelství cel</t>
  </si>
  <si>
    <t>Varroc Lighting Systems, s.r.o.</t>
  </si>
  <si>
    <t>Městská nemocnice Ostrava, příspěvková organizace</t>
  </si>
  <si>
    <t>Sokolovská uhelná, právní nástupce, a.s.</t>
  </si>
  <si>
    <t>UNEX a.s.</t>
  </si>
  <si>
    <t>Oblastní nemocnice Kladno, a.s., nemocnice Středočeského kraje</t>
  </si>
  <si>
    <t>Dopravní podnik Ostrava a.s.</t>
  </si>
  <si>
    <t>Fakultní nemocnice Plzeň</t>
  </si>
  <si>
    <t>VÍTKOVICE STEEL, a. s.</t>
  </si>
  <si>
    <t>Liberty Tubular Products Ostrava a.s.</t>
  </si>
  <si>
    <t>Penny Market s.r.o.</t>
  </si>
  <si>
    <t>VÍTKOVICE HEAVY MACHINERY a.s.</t>
  </si>
  <si>
    <t>ČESKÁ LÉKÁRNA HOLDING, a.s.</t>
  </si>
  <si>
    <t>Nemocnice Podlesí a.s.</t>
  </si>
  <si>
    <t>ŽDB DRÁTOVNA a.s.</t>
  </si>
  <si>
    <t>Nemocnice Třinec, příspěvková organizace</t>
  </si>
  <si>
    <t>Vítkovická nemocnice a.s.</t>
  </si>
  <si>
    <t>Komerční banka, a.s.</t>
  </si>
  <si>
    <t>Nemocnice Šumperk a.s.</t>
  </si>
  <si>
    <t>H R U Š K A , spol. s r.o.</t>
  </si>
  <si>
    <t>BILLA, spol. s r. o.</t>
  </si>
  <si>
    <t>Krajské ředitelství policie Olomouckého kraje</t>
  </si>
  <si>
    <t>Veolia Energie ČR, a.s.</t>
  </si>
  <si>
    <t>ABB s.r.o.</t>
  </si>
  <si>
    <t>Teva Czech Industries s.r.o.</t>
  </si>
  <si>
    <t>Nemocnice Nový Jičín a.s.</t>
  </si>
  <si>
    <t>Raiffeisenbank a.s.</t>
  </si>
  <si>
    <t>O2 Czech Republic a.s.</t>
  </si>
  <si>
    <t>ManpowerGroup s.r.o.</t>
  </si>
  <si>
    <t>Fakultní nemocnice Brno</t>
  </si>
  <si>
    <t>John Crane a.s.</t>
  </si>
  <si>
    <t>Kooperativa pojišťovna, a.s., Vienna Insurance Group</t>
  </si>
  <si>
    <t>Brose CZ spol. s r.o.</t>
  </si>
  <si>
    <t>SUNGWOO HITECH s.r.o.</t>
  </si>
  <si>
    <t>Honeywell Aerospace Olomouc s.r.o.</t>
  </si>
  <si>
    <t>Fakultní nemocnice v Motole</t>
  </si>
  <si>
    <t>Řízení letového provozu České republiky, státní podnik (ŘLP ČR, s.p.)</t>
  </si>
  <si>
    <t>Liberty Engineering Products Ostrava s.r.o.</t>
  </si>
  <si>
    <t>Plzeňský Prazdroj, a. s.</t>
  </si>
  <si>
    <t>Celkové příjmy hlášené do přerozdělení</t>
  </si>
  <si>
    <t>-</t>
  </si>
  <si>
    <t>Procentní podíl ostatních plátců tvoří:</t>
  </si>
  <si>
    <t>Vybrané pojistné</t>
  </si>
  <si>
    <t>Z přerozdělení</t>
  </si>
  <si>
    <t>Procento státu</t>
  </si>
  <si>
    <t>Pojistné celkem</t>
  </si>
  <si>
    <t>Procento příjmů z přerozdělení na celkových příjmech z pojistného</t>
  </si>
  <si>
    <t>Platba státu</t>
  </si>
  <si>
    <t>Období hlášení</t>
  </si>
  <si>
    <t>Odvod státu do přerozdělení = 711231*969*6</t>
  </si>
  <si>
    <t>Průměr počet státem hrazených pojištěnců</t>
  </si>
  <si>
    <t>Počet státem hrazených pojištěnců</t>
  </si>
  <si>
    <t>Výběr hlášený do přerozdělení:</t>
  </si>
  <si>
    <t>0,5% z celkové částky</t>
  </si>
  <si>
    <t>Seznam dotčených zaměstnavatelů</t>
  </si>
  <si>
    <t>Podíl</t>
  </si>
  <si>
    <t>Podíl všech ostatních plátců na nahlášených příjmech je 69,62%.</t>
  </si>
  <si>
    <t>Saldo z přerozdělování pojistného bylo za období 7-12/2018 u ČPZP kladné, ve výši 3 578 562 206,- Kč, což tvoří 21,48% z celkového příjmu pojistného po přerozdělení.</t>
  </si>
  <si>
    <t>Průměrný počet státem hrazených pojištěnců za toto období u ČPZP byl 711 231 pojištěnců. Stát tedy odvedl do přerozdělování za státem hrazené pojištěnce ČPZP za 7-12/2018 částku 711 231 * 969 Kč * 6, což je 4 135 097 034,- Kč.</t>
  </si>
  <si>
    <t>Výběr hlášený do přerozdělování 1-6/2019</t>
  </si>
  <si>
    <t>0,4% z celkové částky</t>
  </si>
  <si>
    <t>Počet hlasů SR</t>
  </si>
  <si>
    <t>Počet hlasů DR</t>
  </si>
  <si>
    <t>0,1% z celkové částky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</si>
</sst>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Verdana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7" fillId="2" borderId="10" xfId="1" applyFont="1" applyFill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8" fillId="2" borderId="1" xfId="1" applyFont="1" applyFill="1" applyBorder="1"/>
    <xf numFmtId="0" fontId="8" fillId="2" borderId="2" xfId="1" applyFont="1" applyFill="1" applyBorder="1"/>
    <xf numFmtId="3" fontId="8" fillId="2" borderId="6" xfId="1" applyNumberFormat="1" applyFont="1" applyFill="1" applyBorder="1"/>
    <xf numFmtId="3" fontId="8" fillId="0" borderId="6" xfId="1" applyNumberFormat="1" applyFont="1" applyBorder="1"/>
    <xf numFmtId="3" fontId="7" fillId="2" borderId="1" xfId="1" applyNumberFormat="1" applyFont="1" applyFill="1" applyBorder="1"/>
    <xf numFmtId="0" fontId="0" fillId="0" borderId="3" xfId="0" applyFont="1" applyBorder="1"/>
    <xf numFmtId="49" fontId="7" fillId="2" borderId="4" xfId="1" applyNumberFormat="1" applyFont="1" applyFill="1" applyBorder="1"/>
    <xf numFmtId="0" fontId="7" fillId="2" borderId="5" xfId="1" applyFont="1" applyFill="1" applyBorder="1"/>
    <xf numFmtId="17" fontId="7" fillId="0" borderId="6" xfId="1" applyNumberFormat="1" applyFont="1" applyBorder="1" applyAlignment="1">
      <alignment horizontal="center"/>
    </xf>
    <xf numFmtId="0" fontId="7" fillId="2" borderId="11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7" fontId="7" fillId="0" borderId="6" xfId="1" applyNumberFormat="1" applyFont="1" applyBorder="1" applyAlignment="1">
      <alignment horizontal="center" vertical="center"/>
    </xf>
    <xf numFmtId="0" fontId="7" fillId="2" borderId="6" xfId="1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7" xfId="0" applyFont="1" applyBorder="1"/>
    <xf numFmtId="3" fontId="8" fillId="0" borderId="8" xfId="2" applyNumberFormat="1" applyFont="1" applyBorder="1"/>
    <xf numFmtId="2" fontId="9" fillId="0" borderId="9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0" fillId="0" borderId="9" xfId="0" applyFont="1" applyBorder="1"/>
    <xf numFmtId="3" fontId="8" fillId="0" borderId="1" xfId="2" applyNumberFormat="1" applyFont="1" applyBorder="1"/>
    <xf numFmtId="1" fontId="9" fillId="0" borderId="9" xfId="0" applyNumberFormat="1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8" fillId="0" borderId="0" xfId="1" applyFont="1" applyFill="1" applyBorder="1"/>
    <xf numFmtId="3" fontId="8" fillId="0" borderId="0" xfId="1" applyNumberFormat="1" applyFont="1" applyFill="1" applyBorder="1"/>
    <xf numFmtId="164" fontId="8" fillId="0" borderId="0" xfId="1" applyNumberFormat="1" applyFont="1" applyFill="1" applyBorder="1"/>
    <xf numFmtId="3" fontId="7" fillId="0" borderId="0" xfId="1" applyNumberFormat="1" applyFont="1" applyFill="1" applyBorder="1"/>
    <xf numFmtId="0" fontId="8" fillId="0" borderId="0" xfId="1" applyFont="1" applyFill="1"/>
    <xf numFmtId="3" fontId="8" fillId="0" borderId="0" xfId="1" applyNumberFormat="1" applyFont="1" applyFill="1"/>
    <xf numFmtId="3" fontId="7" fillId="0" borderId="0" xfId="1" applyNumberFormat="1" applyFont="1" applyFill="1"/>
    <xf numFmtId="3" fontId="8" fillId="2" borderId="11" xfId="1" applyNumberFormat="1" applyFont="1" applyFill="1" applyBorder="1"/>
    <xf numFmtId="3" fontId="7" fillId="2" borderId="5" xfId="1" applyNumberFormat="1" applyFont="1" applyFill="1" applyBorder="1"/>
    <xf numFmtId="9" fontId="0" fillId="0" borderId="0" xfId="0" applyNumberFormat="1"/>
    <xf numFmtId="10" fontId="0" fillId="0" borderId="0" xfId="0" applyNumberFormat="1"/>
    <xf numFmtId="10" fontId="1" fillId="0" borderId="0" xfId="0" applyNumberFormat="1" applyFont="1"/>
    <xf numFmtId="3" fontId="0" fillId="0" borderId="0" xfId="0" applyNumberFormat="1"/>
    <xf numFmtId="165" fontId="7" fillId="2" borderId="5" xfId="1" applyNumberFormat="1" applyFont="1" applyFill="1" applyBorder="1"/>
    <xf numFmtId="165" fontId="7" fillId="0" borderId="0" xfId="1" applyNumberFormat="1" applyFont="1" applyFill="1" applyBorder="1"/>
    <xf numFmtId="0" fontId="7" fillId="2" borderId="1" xfId="1" applyFont="1" applyFill="1" applyBorder="1"/>
    <xf numFmtId="0" fontId="0" fillId="0" borderId="1" xfId="0" applyBorder="1"/>
    <xf numFmtId="10" fontId="0" fillId="0" borderId="1" xfId="0" applyNumberFormat="1" applyBorder="1"/>
    <xf numFmtId="0" fontId="1" fillId="0" borderId="1" xfId="0" applyFont="1" applyBorder="1"/>
    <xf numFmtId="4" fontId="7" fillId="0" borderId="0" xfId="0" applyNumberFormat="1" applyFont="1"/>
    <xf numFmtId="10" fontId="7" fillId="0" borderId="0" xfId="0" applyNumberFormat="1" applyFont="1"/>
    <xf numFmtId="0" fontId="8" fillId="0" borderId="0" xfId="0" applyFont="1"/>
    <xf numFmtId="0" fontId="7" fillId="0" borderId="0" xfId="0" applyFont="1"/>
    <xf numFmtId="0" fontId="1" fillId="3" borderId="0" xfId="0" applyFont="1" applyFill="1"/>
    <xf numFmtId="4" fontId="1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B20" sqref="B20"/>
    </sheetView>
  </sheetViews>
  <sheetFormatPr defaultRowHeight="15" x14ac:dyDescent="0.25"/>
  <cols>
    <col min="1" max="1" width="3.140625" bestFit="1" customWidth="1"/>
    <col min="2" max="2" width="26" customWidth="1"/>
    <col min="3" max="3" width="30" customWidth="1"/>
    <col min="4" max="10" width="18.85546875" customWidth="1"/>
    <col min="11" max="11" width="14.42578125" customWidth="1"/>
    <col min="12" max="12" width="18.5703125" customWidth="1"/>
  </cols>
  <sheetData>
    <row r="1" spans="1:12" ht="15.75" x14ac:dyDescent="0.25">
      <c r="J1" s="1"/>
      <c r="K1" s="2"/>
    </row>
    <row r="2" spans="1:12" ht="15.75" x14ac:dyDescent="0.25">
      <c r="B2" s="3"/>
      <c r="C2" s="3"/>
      <c r="D2" s="3"/>
      <c r="E2" s="3"/>
      <c r="F2" s="3"/>
      <c r="G2" s="3"/>
      <c r="H2" s="3"/>
      <c r="I2" s="3"/>
      <c r="J2" s="4"/>
      <c r="K2" s="2"/>
    </row>
    <row r="3" spans="1:12" ht="15.75" x14ac:dyDescent="0.25">
      <c r="B3" s="3"/>
      <c r="C3" s="3"/>
      <c r="D3" s="3"/>
      <c r="E3" s="3"/>
      <c r="F3" s="3"/>
      <c r="G3" s="3"/>
      <c r="H3" s="3"/>
      <c r="I3" s="3"/>
      <c r="J3" s="4"/>
      <c r="K3" s="2"/>
    </row>
    <row r="4" spans="1:12" s="5" customFormat="1" ht="15.75" thickBot="1" x14ac:dyDescent="0.3">
      <c r="B4" s="5" t="s">
        <v>0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10</v>
      </c>
      <c r="J4" s="6" t="s">
        <v>1</v>
      </c>
    </row>
    <row r="5" spans="1:12" s="5" customFormat="1" ht="15.75" thickBot="1" x14ac:dyDescent="0.3">
      <c r="B5" s="8" t="s">
        <v>96</v>
      </c>
      <c r="C5" s="9"/>
      <c r="D5" s="39">
        <v>2111612035</v>
      </c>
      <c r="E5" s="10">
        <v>2161565025</v>
      </c>
      <c r="F5" s="10">
        <v>2076249585</v>
      </c>
      <c r="G5" s="10">
        <v>2105081755</v>
      </c>
      <c r="H5" s="10">
        <v>2166469589</v>
      </c>
      <c r="I5" s="11">
        <v>2457940306</v>
      </c>
      <c r="J5" s="40">
        <f>SUM(D5:I5)</f>
        <v>13078918295</v>
      </c>
    </row>
    <row r="6" spans="1:12" s="5" customFormat="1" x14ac:dyDescent="0.25">
      <c r="B6" s="32"/>
      <c r="C6" s="32"/>
      <c r="D6" s="33"/>
      <c r="E6" s="33"/>
      <c r="F6" s="33"/>
      <c r="G6" s="33"/>
      <c r="H6" s="33"/>
      <c r="I6" s="34">
        <v>5.0000000000000001E-3</v>
      </c>
      <c r="J6" s="35">
        <f>J5*0.005</f>
        <v>65394591.475000001</v>
      </c>
    </row>
    <row r="7" spans="1:12" s="5" customFormat="1" x14ac:dyDescent="0.25">
      <c r="B7" s="32"/>
      <c r="C7" s="32"/>
      <c r="D7" s="33"/>
      <c r="E7" s="33"/>
      <c r="F7" s="33"/>
      <c r="G7" s="33"/>
      <c r="H7" s="33"/>
      <c r="I7" s="33"/>
      <c r="J7" s="35"/>
    </row>
    <row r="8" spans="1:12" s="5" customFormat="1" ht="15.75" thickBot="1" x14ac:dyDescent="0.3">
      <c r="B8" s="36"/>
      <c r="C8" s="36"/>
      <c r="D8" s="37"/>
      <c r="E8" s="37"/>
      <c r="F8" s="37"/>
      <c r="G8" s="37"/>
      <c r="H8" s="37"/>
      <c r="I8" s="37"/>
      <c r="J8" s="38"/>
    </row>
    <row r="9" spans="1:12" s="5" customFormat="1" ht="15.75" thickBot="1" x14ac:dyDescent="0.3">
      <c r="A9" s="13"/>
      <c r="B9" s="14" t="s">
        <v>2</v>
      </c>
      <c r="C9" s="15" t="s">
        <v>3</v>
      </c>
      <c r="D9" s="16" t="s">
        <v>11</v>
      </c>
      <c r="E9" s="16" t="s">
        <v>12</v>
      </c>
      <c r="F9" s="17" t="s">
        <v>13</v>
      </c>
      <c r="G9" s="18" t="s">
        <v>14</v>
      </c>
      <c r="H9" s="18" t="s">
        <v>15</v>
      </c>
      <c r="I9" s="19" t="s">
        <v>16</v>
      </c>
      <c r="J9" s="20" t="s">
        <v>1</v>
      </c>
      <c r="K9" s="21" t="s">
        <v>4</v>
      </c>
      <c r="L9" s="21" t="s">
        <v>17</v>
      </c>
    </row>
    <row r="10" spans="1:12" s="5" customFormat="1" x14ac:dyDescent="0.25">
      <c r="A10" s="22">
        <v>1</v>
      </c>
      <c r="B10" s="23" t="s">
        <v>23</v>
      </c>
      <c r="C10" s="23" t="s">
        <v>20</v>
      </c>
      <c r="D10" s="23">
        <v>29461099</v>
      </c>
      <c r="E10" s="23">
        <v>29530509</v>
      </c>
      <c r="F10" s="23">
        <v>29146777</v>
      </c>
      <c r="G10" s="23">
        <v>29197838</v>
      </c>
      <c r="H10" s="23">
        <v>28294862</v>
      </c>
      <c r="I10" s="23">
        <v>53296294</v>
      </c>
      <c r="J10" s="12">
        <f>SUM(D10:I10)</f>
        <v>198927379</v>
      </c>
      <c r="K10" s="24">
        <f>J10/$J$5*100</f>
        <v>1.5209773049507378</v>
      </c>
      <c r="L10" s="25">
        <v>6</v>
      </c>
    </row>
    <row r="11" spans="1:12" s="5" customFormat="1" x14ac:dyDescent="0.25">
      <c r="A11" s="26">
        <v>2</v>
      </c>
      <c r="B11" s="23" t="s">
        <v>24</v>
      </c>
      <c r="C11" s="23" t="s">
        <v>19</v>
      </c>
      <c r="D11" s="27">
        <v>14265798</v>
      </c>
      <c r="E11" s="23">
        <v>16720531</v>
      </c>
      <c r="F11" s="23">
        <v>14347466</v>
      </c>
      <c r="G11" s="23">
        <v>14858901</v>
      </c>
      <c r="H11" s="23">
        <v>15988697</v>
      </c>
      <c r="I11" s="23">
        <v>23807936</v>
      </c>
      <c r="J11" s="12">
        <f t="shared" ref="J11:J13" si="0">SUM(D11:I11)</f>
        <v>99989329</v>
      </c>
      <c r="K11" s="24">
        <f t="shared" ref="K11:K13" si="1">J11/$J$5*100</f>
        <v>0.7645076354535022</v>
      </c>
      <c r="L11" s="28">
        <v>2</v>
      </c>
    </row>
    <row r="12" spans="1:12" s="5" customFormat="1" x14ac:dyDescent="0.25">
      <c r="A12" s="26">
        <v>3</v>
      </c>
      <c r="B12" s="23" t="s">
        <v>26</v>
      </c>
      <c r="C12" s="23" t="s">
        <v>21</v>
      </c>
      <c r="D12" s="27">
        <v>11871006</v>
      </c>
      <c r="E12" s="23">
        <v>11871003</v>
      </c>
      <c r="F12" s="23">
        <v>11742825</v>
      </c>
      <c r="G12" s="23">
        <v>11197223</v>
      </c>
      <c r="H12" s="23">
        <v>11029631</v>
      </c>
      <c r="I12" s="23">
        <v>15877298</v>
      </c>
      <c r="J12" s="12">
        <f t="shared" si="0"/>
        <v>73588986</v>
      </c>
      <c r="K12" s="24">
        <f t="shared" si="1"/>
        <v>0.56265345757326635</v>
      </c>
      <c r="L12" s="28">
        <v>2</v>
      </c>
    </row>
    <row r="13" spans="1:12" s="5" customFormat="1" ht="15.75" thickBot="1" x14ac:dyDescent="0.3">
      <c r="A13" s="26">
        <v>4</v>
      </c>
      <c r="B13" s="23" t="s">
        <v>25</v>
      </c>
      <c r="C13" s="23" t="s">
        <v>22</v>
      </c>
      <c r="D13" s="27">
        <v>11503235</v>
      </c>
      <c r="E13" s="23">
        <f>11503235+13101</f>
        <v>11516336</v>
      </c>
      <c r="F13" s="23">
        <v>11778996</v>
      </c>
      <c r="G13" s="23">
        <v>11106731</v>
      </c>
      <c r="H13" s="23">
        <v>11460868</v>
      </c>
      <c r="I13" s="23">
        <v>12620885</v>
      </c>
      <c r="J13" s="12">
        <f t="shared" si="0"/>
        <v>69987051</v>
      </c>
      <c r="K13" s="24">
        <f t="shared" si="1"/>
        <v>0.53511345068005867</v>
      </c>
      <c r="L13" s="29">
        <v>2</v>
      </c>
    </row>
    <row r="14" spans="1:12" x14ac:dyDescent="0.25">
      <c r="J14" t="s">
        <v>1</v>
      </c>
      <c r="K14" s="24">
        <f>SUM(K10:K13)</f>
        <v>3.3832518486575651</v>
      </c>
    </row>
    <row r="19" spans="2:4" ht="15.75" thickBot="1" x14ac:dyDescent="0.3"/>
    <row r="20" spans="2:4" ht="15.75" thickBot="1" x14ac:dyDescent="0.3">
      <c r="B20" s="1" t="s">
        <v>109</v>
      </c>
      <c r="D20" s="45">
        <v>13078918295</v>
      </c>
    </row>
    <row r="21" spans="2:4" x14ac:dyDescent="0.25">
      <c r="B21" s="1" t="s">
        <v>110</v>
      </c>
      <c r="D21" s="46">
        <v>65394591.475000001</v>
      </c>
    </row>
    <row r="23" spans="2:4" x14ac:dyDescent="0.25">
      <c r="B23" s="1" t="s">
        <v>111</v>
      </c>
    </row>
    <row r="24" spans="2:4" x14ac:dyDescent="0.25">
      <c r="B24" s="47" t="s">
        <v>3</v>
      </c>
      <c r="C24" s="50" t="s">
        <v>112</v>
      </c>
      <c r="D24" s="50" t="s">
        <v>17</v>
      </c>
    </row>
    <row r="25" spans="2:4" x14ac:dyDescent="0.25">
      <c r="B25" s="27" t="s">
        <v>20</v>
      </c>
      <c r="C25" s="49">
        <v>1.5209773049507378E-2</v>
      </c>
      <c r="D25" s="48">
        <v>6</v>
      </c>
    </row>
    <row r="26" spans="2:4" x14ac:dyDescent="0.25">
      <c r="B26" s="27" t="s">
        <v>19</v>
      </c>
      <c r="C26" s="49">
        <v>7.6450763545350218E-3</v>
      </c>
      <c r="D26" s="48">
        <v>2</v>
      </c>
    </row>
    <row r="27" spans="2:4" x14ac:dyDescent="0.25">
      <c r="B27" s="27" t="s">
        <v>21</v>
      </c>
      <c r="C27" s="49">
        <v>5.6265345757326637E-3</v>
      </c>
      <c r="D27" s="48">
        <v>2</v>
      </c>
    </row>
    <row r="28" spans="2:4" x14ac:dyDescent="0.25">
      <c r="B28" s="27" t="s">
        <v>22</v>
      </c>
      <c r="C28" s="49">
        <v>5.3511345068005863E-3</v>
      </c>
      <c r="D28" s="48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>
      <selection activeCell="B9" sqref="B9"/>
    </sheetView>
  </sheetViews>
  <sheetFormatPr defaultRowHeight="15" x14ac:dyDescent="0.25"/>
  <sheetData>
    <row r="3" spans="2:4" x14ac:dyDescent="0.25">
      <c r="B3" t="s">
        <v>98</v>
      </c>
    </row>
    <row r="5" spans="2:4" x14ac:dyDescent="0.25">
      <c r="B5" s="41">
        <v>1</v>
      </c>
      <c r="C5" t="s">
        <v>97</v>
      </c>
      <c r="D5" s="42">
        <v>3.3799999999999997E-2</v>
      </c>
    </row>
    <row r="7" spans="2:4" x14ac:dyDescent="0.25">
      <c r="B7" s="43">
        <f>B5-D5</f>
        <v>0.96619999999999995</v>
      </c>
    </row>
    <row r="9" spans="2:4" s="60" customFormat="1" x14ac:dyDescent="0.25">
      <c r="B9" s="55" t="s">
        <v>113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workbookViewId="0">
      <selection activeCell="A15" sqref="A15"/>
    </sheetView>
  </sheetViews>
  <sheetFormatPr defaultRowHeight="15" x14ac:dyDescent="0.25"/>
  <cols>
    <col min="1" max="1" width="16.140625" customWidth="1"/>
    <col min="2" max="2" width="22.42578125" style="30" customWidth="1"/>
    <col min="3" max="3" width="18.42578125" customWidth="1"/>
    <col min="4" max="4" width="25.7109375" customWidth="1"/>
    <col min="5" max="5" width="14.7109375" customWidth="1"/>
    <col min="9" max="9" width="15.7109375" bestFit="1" customWidth="1"/>
    <col min="23" max="23" width="13.5703125" bestFit="1" customWidth="1"/>
  </cols>
  <sheetData>
    <row r="2" spans="1:5" x14ac:dyDescent="0.25">
      <c r="A2" s="1">
        <v>2018</v>
      </c>
    </row>
    <row r="4" spans="1:5" x14ac:dyDescent="0.25">
      <c r="A4" t="s">
        <v>105</v>
      </c>
      <c r="B4" s="31" t="s">
        <v>99</v>
      </c>
      <c r="C4" s="1" t="s">
        <v>100</v>
      </c>
      <c r="D4" s="1" t="s">
        <v>102</v>
      </c>
      <c r="E4" s="1" t="s">
        <v>101</v>
      </c>
    </row>
    <row r="5" spans="1:5" x14ac:dyDescent="0.25">
      <c r="A5" s="44">
        <v>8</v>
      </c>
      <c r="B5" s="30">
        <v>2111612035</v>
      </c>
      <c r="C5" s="30">
        <v>665862821</v>
      </c>
      <c r="D5" s="30">
        <f>B5+C5</f>
        <v>2777474856</v>
      </c>
      <c r="E5" s="42">
        <f>C5/D5</f>
        <v>0.23973675929471672</v>
      </c>
    </row>
    <row r="6" spans="1:5" x14ac:dyDescent="0.25">
      <c r="A6" s="44">
        <v>9</v>
      </c>
      <c r="B6" s="30">
        <v>2161565025</v>
      </c>
      <c r="C6" s="30">
        <v>576164362</v>
      </c>
      <c r="D6" s="30">
        <f t="shared" ref="D6:D11" si="0">B6+C6</f>
        <v>2737729387</v>
      </c>
      <c r="E6" s="42">
        <f t="shared" ref="E6:E11" si="1">C6/D6</f>
        <v>0.21045336501697126</v>
      </c>
    </row>
    <row r="7" spans="1:5" x14ac:dyDescent="0.25">
      <c r="A7" s="44">
        <v>10</v>
      </c>
      <c r="B7" s="30">
        <v>2076249585</v>
      </c>
      <c r="C7" s="30">
        <v>575544048</v>
      </c>
      <c r="D7" s="30">
        <f t="shared" si="0"/>
        <v>2651793633</v>
      </c>
      <c r="E7" s="42">
        <f t="shared" si="1"/>
        <v>0.21703953159766864</v>
      </c>
    </row>
    <row r="8" spans="1:5" x14ac:dyDescent="0.25">
      <c r="A8" s="44">
        <v>11</v>
      </c>
      <c r="B8" s="30">
        <v>2105081755</v>
      </c>
      <c r="C8" s="30">
        <v>589025312</v>
      </c>
      <c r="D8" s="30">
        <f t="shared" si="0"/>
        <v>2694107067</v>
      </c>
      <c r="E8" s="42">
        <f t="shared" si="1"/>
        <v>0.21863470803181706</v>
      </c>
    </row>
    <row r="9" spans="1:5" x14ac:dyDescent="0.25">
      <c r="A9" s="44">
        <v>12</v>
      </c>
      <c r="B9" s="30">
        <v>2166469589</v>
      </c>
      <c r="C9" s="30">
        <v>583307343</v>
      </c>
      <c r="D9" s="30">
        <f t="shared" si="0"/>
        <v>2749776932</v>
      </c>
      <c r="E9" s="42">
        <f t="shared" si="1"/>
        <v>0.21212896806714501</v>
      </c>
    </row>
    <row r="10" spans="1:5" x14ac:dyDescent="0.25">
      <c r="A10" s="44">
        <v>1</v>
      </c>
      <c r="B10" s="30">
        <v>2457940306</v>
      </c>
      <c r="C10" s="30">
        <v>588658320</v>
      </c>
      <c r="D10" s="30">
        <f t="shared" si="0"/>
        <v>3046598626</v>
      </c>
      <c r="E10" s="42">
        <f t="shared" si="1"/>
        <v>0.19321820569875095</v>
      </c>
    </row>
    <row r="11" spans="1:5" x14ac:dyDescent="0.25">
      <c r="A11" s="30"/>
      <c r="B11" s="30">
        <f>SUM(B5:B10)</f>
        <v>13078918295</v>
      </c>
      <c r="C11" s="51">
        <f>SUM(C5:C10)</f>
        <v>3578562206</v>
      </c>
      <c r="D11" s="51">
        <f t="shared" si="0"/>
        <v>16657480501</v>
      </c>
      <c r="E11" s="52">
        <f t="shared" si="1"/>
        <v>0.21483214137847365</v>
      </c>
    </row>
    <row r="12" spans="1:5" x14ac:dyDescent="0.25">
      <c r="E12" t="s">
        <v>103</v>
      </c>
    </row>
    <row r="15" spans="1:5" s="55" customFormat="1" x14ac:dyDescent="0.25">
      <c r="A15" s="55" t="s">
        <v>114</v>
      </c>
      <c r="B15" s="58"/>
    </row>
    <row r="18" spans="1:4" x14ac:dyDescent="0.25">
      <c r="A18" s="31" t="s">
        <v>104</v>
      </c>
    </row>
    <row r="19" spans="1:4" x14ac:dyDescent="0.25">
      <c r="B19" s="31" t="s">
        <v>108</v>
      </c>
    </row>
    <row r="20" spans="1:4" x14ac:dyDescent="0.25">
      <c r="A20" s="44">
        <v>8</v>
      </c>
      <c r="B20" s="44">
        <v>712895</v>
      </c>
    </row>
    <row r="21" spans="1:4" x14ac:dyDescent="0.25">
      <c r="A21" s="44">
        <v>9</v>
      </c>
      <c r="B21" s="44">
        <v>708757</v>
      </c>
      <c r="D21" t="s">
        <v>107</v>
      </c>
    </row>
    <row r="22" spans="1:4" x14ac:dyDescent="0.25">
      <c r="A22" s="44">
        <v>10</v>
      </c>
      <c r="B22" s="44">
        <v>708210</v>
      </c>
      <c r="D22" s="51">
        <f>SUM(B20:B25)/COUNT(B20:B25)</f>
        <v>711230.83333333337</v>
      </c>
    </row>
    <row r="23" spans="1:4" x14ac:dyDescent="0.25">
      <c r="A23" s="44">
        <v>11</v>
      </c>
      <c r="B23" s="44">
        <v>708872</v>
      </c>
      <c r="D23" s="53"/>
    </row>
    <row r="24" spans="1:4" x14ac:dyDescent="0.25">
      <c r="A24" s="44">
        <v>12</v>
      </c>
      <c r="B24" s="44">
        <v>710839</v>
      </c>
      <c r="D24" s="54" t="s">
        <v>106</v>
      </c>
    </row>
    <row r="25" spans="1:4" x14ac:dyDescent="0.25">
      <c r="A25" s="44">
        <v>1</v>
      </c>
      <c r="B25" s="44">
        <v>717812</v>
      </c>
      <c r="D25" s="51">
        <f>711231*969*6</f>
        <v>4135097034</v>
      </c>
    </row>
    <row r="27" spans="1:4" s="60" customFormat="1" x14ac:dyDescent="0.25">
      <c r="A27" s="55" t="s">
        <v>115</v>
      </c>
      <c r="B27" s="59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A2" sqref="A2"/>
    </sheetView>
  </sheetViews>
  <sheetFormatPr defaultRowHeight="15" x14ac:dyDescent="0.25"/>
  <cols>
    <col min="1" max="1" width="62.28515625" customWidth="1"/>
    <col min="2" max="2" width="22.42578125" style="30" customWidth="1"/>
    <col min="3" max="3" width="14.28515625" customWidth="1"/>
    <col min="4" max="4" width="14" customWidth="1"/>
  </cols>
  <sheetData>
    <row r="2" spans="1:4" x14ac:dyDescent="0.25">
      <c r="A2" s="1" t="s">
        <v>116</v>
      </c>
      <c r="B2" s="31">
        <v>13314229799</v>
      </c>
    </row>
    <row r="3" spans="1:4" x14ac:dyDescent="0.25">
      <c r="A3" s="1" t="s">
        <v>117</v>
      </c>
      <c r="B3" s="31">
        <v>53256919.196000002</v>
      </c>
    </row>
    <row r="5" spans="1:4" x14ac:dyDescent="0.25">
      <c r="A5" s="50" t="s">
        <v>3</v>
      </c>
      <c r="B5" s="56" t="s">
        <v>112</v>
      </c>
      <c r="C5" s="56" t="s">
        <v>118</v>
      </c>
      <c r="D5" s="56" t="s">
        <v>119</v>
      </c>
    </row>
    <row r="6" spans="1:4" x14ac:dyDescent="0.25">
      <c r="A6" s="57" t="s">
        <v>20</v>
      </c>
      <c r="B6" s="49">
        <v>1.3569721022358327E-2</v>
      </c>
      <c r="C6" s="48">
        <f>10+4*5</f>
        <v>30</v>
      </c>
      <c r="D6" s="48">
        <f>6+4*3</f>
        <v>18</v>
      </c>
    </row>
    <row r="7" spans="1:4" x14ac:dyDescent="0.25">
      <c r="A7" s="57" t="s">
        <v>19</v>
      </c>
      <c r="B7" s="49">
        <v>7.4789476750265309E-3</v>
      </c>
      <c r="C7" s="48">
        <f>10+5</f>
        <v>15</v>
      </c>
      <c r="D7" s="48">
        <f>6+3</f>
        <v>9</v>
      </c>
    </row>
    <row r="8" spans="1:4" x14ac:dyDescent="0.25">
      <c r="A8" s="57" t="s">
        <v>22</v>
      </c>
      <c r="B8" s="49">
        <v>5.4929652788096662E-3</v>
      </c>
      <c r="C8" s="48">
        <v>10</v>
      </c>
      <c r="D8" s="48">
        <v>6</v>
      </c>
    </row>
    <row r="9" spans="1:4" x14ac:dyDescent="0.25">
      <c r="A9" s="57" t="s">
        <v>21</v>
      </c>
      <c r="B9" s="49">
        <v>4.8601611942179455E-3</v>
      </c>
      <c r="C9" s="48">
        <v>10</v>
      </c>
      <c r="D9" s="48">
        <v>6</v>
      </c>
    </row>
    <row r="10" spans="1:4" x14ac:dyDescent="0.25">
      <c r="A10" s="57" t="s">
        <v>18</v>
      </c>
      <c r="B10" s="49">
        <v>4.7068956256641221E-3</v>
      </c>
      <c r="C10" s="48">
        <v>10</v>
      </c>
      <c r="D10" s="48">
        <v>6</v>
      </c>
    </row>
    <row r="11" spans="1:4" x14ac:dyDescent="0.25">
      <c r="A11" s="57" t="s">
        <v>27</v>
      </c>
      <c r="B11" s="49">
        <v>4.6519855023571836E-3</v>
      </c>
      <c r="C11" s="48">
        <v>10</v>
      </c>
      <c r="D11" s="48">
        <v>6</v>
      </c>
    </row>
    <row r="12" spans="1:4" x14ac:dyDescent="0.25">
      <c r="A12" s="57" t="s">
        <v>28</v>
      </c>
      <c r="B12" s="49">
        <v>4.3124978212643215E-3</v>
      </c>
      <c r="C12" s="48">
        <v>10</v>
      </c>
      <c r="D12" s="48">
        <v>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2"/>
  <sheetViews>
    <sheetView tabSelected="1" workbookViewId="0">
      <selection activeCell="A2" sqref="A2"/>
    </sheetView>
  </sheetViews>
  <sheetFormatPr defaultRowHeight="15" x14ac:dyDescent="0.25"/>
  <cols>
    <col min="1" max="1" width="62.28515625" customWidth="1"/>
    <col min="2" max="2" width="22.42578125" style="30" customWidth="1"/>
  </cols>
  <sheetData>
    <row r="2" spans="1:2" x14ac:dyDescent="0.25">
      <c r="A2" s="1" t="s">
        <v>116</v>
      </c>
      <c r="B2" s="31">
        <v>13314229799</v>
      </c>
    </row>
    <row r="3" spans="1:2" x14ac:dyDescent="0.25">
      <c r="A3" s="1" t="s">
        <v>120</v>
      </c>
      <c r="B3" s="31">
        <v>13314229.799000001</v>
      </c>
    </row>
    <row r="5" spans="1:2" x14ac:dyDescent="0.25">
      <c r="A5" s="50" t="s">
        <v>3</v>
      </c>
      <c r="B5" s="56" t="s">
        <v>112</v>
      </c>
    </row>
    <row r="6" spans="1:2" x14ac:dyDescent="0.25">
      <c r="A6" s="57" t="s">
        <v>29</v>
      </c>
      <c r="B6" s="49">
        <v>3.8887544215204062E-3</v>
      </c>
    </row>
    <row r="7" spans="1:2" x14ac:dyDescent="0.25">
      <c r="A7" s="57" t="s">
        <v>30</v>
      </c>
      <c r="B7" s="49">
        <v>3.7793769342766921E-3</v>
      </c>
    </row>
    <row r="8" spans="1:2" x14ac:dyDescent="0.25">
      <c r="A8" s="57" t="s">
        <v>31</v>
      </c>
      <c r="B8" s="49">
        <v>3.4252485264619098E-3</v>
      </c>
    </row>
    <row r="9" spans="1:2" x14ac:dyDescent="0.25">
      <c r="A9" s="57" t="s">
        <v>32</v>
      </c>
      <c r="B9" s="49">
        <v>3.0071613307295604E-3</v>
      </c>
    </row>
    <row r="10" spans="1:2" x14ac:dyDescent="0.25">
      <c r="A10" s="57" t="s">
        <v>33</v>
      </c>
      <c r="B10" s="49">
        <v>2.9804520125512966E-3</v>
      </c>
    </row>
    <row r="11" spans="1:2" x14ac:dyDescent="0.25">
      <c r="A11" s="57" t="s">
        <v>34</v>
      </c>
      <c r="B11" s="49">
        <v>2.7356024756862466E-3</v>
      </c>
    </row>
    <row r="12" spans="1:2" x14ac:dyDescent="0.25">
      <c r="A12" s="57" t="s">
        <v>35</v>
      </c>
      <c r="B12" s="49">
        <v>2.7252337196947908E-3</v>
      </c>
    </row>
    <row r="13" spans="1:2" x14ac:dyDescent="0.25">
      <c r="A13" s="57" t="s">
        <v>36</v>
      </c>
      <c r="B13" s="49">
        <v>2.7249423772695391E-3</v>
      </c>
    </row>
    <row r="14" spans="1:2" x14ac:dyDescent="0.25">
      <c r="A14" s="57" t="s">
        <v>37</v>
      </c>
      <c r="B14" s="49">
        <v>2.6131043646710306E-3</v>
      </c>
    </row>
    <row r="15" spans="1:2" x14ac:dyDescent="0.25">
      <c r="A15" s="57" t="s">
        <v>38</v>
      </c>
      <c r="B15" s="49">
        <v>2.6048457570264296E-3</v>
      </c>
    </row>
    <row r="16" spans="1:2" x14ac:dyDescent="0.25">
      <c r="A16" s="57" t="s">
        <v>39</v>
      </c>
      <c r="B16" s="49">
        <v>2.3547464985435918E-3</v>
      </c>
    </row>
    <row r="17" spans="1:2" x14ac:dyDescent="0.25">
      <c r="A17" s="57" t="s">
        <v>40</v>
      </c>
      <c r="B17" s="49">
        <v>2.1761581734285641E-3</v>
      </c>
    </row>
    <row r="18" spans="1:2" x14ac:dyDescent="0.25">
      <c r="A18" s="57" t="s">
        <v>41</v>
      </c>
      <c r="B18" s="49">
        <v>2.1397084495371793E-3</v>
      </c>
    </row>
    <row r="19" spans="1:2" x14ac:dyDescent="0.25">
      <c r="A19" s="57" t="s">
        <v>42</v>
      </c>
      <c r="B19" s="49">
        <v>2.1026422423700876E-3</v>
      </c>
    </row>
    <row r="20" spans="1:2" x14ac:dyDescent="0.25">
      <c r="A20" s="57" t="s">
        <v>43</v>
      </c>
      <c r="B20" s="49">
        <v>2.1014957997871945E-3</v>
      </c>
    </row>
    <row r="21" spans="1:2" x14ac:dyDescent="0.25">
      <c r="A21" s="57" t="s">
        <v>44</v>
      </c>
      <c r="B21" s="49">
        <v>2.0132205470881404E-3</v>
      </c>
    </row>
    <row r="22" spans="1:2" x14ac:dyDescent="0.25">
      <c r="A22" s="57" t="s">
        <v>45</v>
      </c>
      <c r="B22" s="49">
        <v>1.9675223723393692E-3</v>
      </c>
    </row>
    <row r="23" spans="1:2" x14ac:dyDescent="0.25">
      <c r="A23" s="57" t="s">
        <v>46</v>
      </c>
      <c r="B23" s="49">
        <v>1.9653466550476205E-3</v>
      </c>
    </row>
    <row r="24" spans="1:2" x14ac:dyDescent="0.25">
      <c r="A24" s="57" t="s">
        <v>47</v>
      </c>
      <c r="B24" s="49">
        <v>1.9578225998441025E-3</v>
      </c>
    </row>
    <row r="25" spans="1:2" x14ac:dyDescent="0.25">
      <c r="A25" s="57" t="s">
        <v>48</v>
      </c>
      <c r="B25" s="49">
        <v>1.9294689507258968E-3</v>
      </c>
    </row>
    <row r="26" spans="1:2" x14ac:dyDescent="0.25">
      <c r="A26" s="57" t="s">
        <v>49</v>
      </c>
      <c r="B26" s="49">
        <v>1.849995784348712E-3</v>
      </c>
    </row>
    <row r="27" spans="1:2" x14ac:dyDescent="0.25">
      <c r="A27" s="57" t="s">
        <v>50</v>
      </c>
      <c r="B27" s="49">
        <v>1.8180362187993808E-3</v>
      </c>
    </row>
    <row r="28" spans="1:2" x14ac:dyDescent="0.25">
      <c r="A28" s="57" t="s">
        <v>51</v>
      </c>
      <c r="B28" s="49">
        <v>1.800111111331435E-3</v>
      </c>
    </row>
    <row r="29" spans="1:2" x14ac:dyDescent="0.25">
      <c r="A29" s="57" t="s">
        <v>52</v>
      </c>
      <c r="B29" s="49">
        <v>1.7034182481741014E-3</v>
      </c>
    </row>
    <row r="30" spans="1:2" x14ac:dyDescent="0.25">
      <c r="A30" s="57" t="s">
        <v>53</v>
      </c>
      <c r="B30" s="49">
        <v>1.6788051083269425E-3</v>
      </c>
    </row>
    <row r="31" spans="1:2" x14ac:dyDescent="0.25">
      <c r="A31" s="57" t="s">
        <v>54</v>
      </c>
      <c r="B31" s="49">
        <v>1.6657124996945533E-3</v>
      </c>
    </row>
    <row r="32" spans="1:2" x14ac:dyDescent="0.25">
      <c r="A32" s="57" t="s">
        <v>55</v>
      </c>
      <c r="B32" s="49">
        <v>1.633755337588792E-3</v>
      </c>
    </row>
    <row r="33" spans="1:2" x14ac:dyDescent="0.25">
      <c r="A33" s="57" t="s">
        <v>56</v>
      </c>
      <c r="B33" s="49">
        <v>1.6042706429480638E-3</v>
      </c>
    </row>
    <row r="34" spans="1:2" x14ac:dyDescent="0.25">
      <c r="A34" s="57" t="s">
        <v>57</v>
      </c>
      <c r="B34" s="49">
        <v>1.5623137285464544E-3</v>
      </c>
    </row>
    <row r="35" spans="1:2" x14ac:dyDescent="0.25">
      <c r="A35" s="57" t="s">
        <v>58</v>
      </c>
      <c r="B35" s="49">
        <v>1.5258962258204297E-3</v>
      </c>
    </row>
    <row r="36" spans="1:2" x14ac:dyDescent="0.25">
      <c r="A36" s="57" t="s">
        <v>59</v>
      </c>
      <c r="B36" s="49">
        <v>1.5139169373142346E-3</v>
      </c>
    </row>
    <row r="37" spans="1:2" x14ac:dyDescent="0.25">
      <c r="A37" s="57" t="s">
        <v>60</v>
      </c>
      <c r="B37" s="49">
        <v>1.5100142707098246E-3</v>
      </c>
    </row>
    <row r="38" spans="1:2" x14ac:dyDescent="0.25">
      <c r="A38" s="57" t="s">
        <v>61</v>
      </c>
      <c r="B38" s="49">
        <v>1.4701077189962657E-3</v>
      </c>
    </row>
    <row r="39" spans="1:2" x14ac:dyDescent="0.25">
      <c r="A39" s="57" t="s">
        <v>62</v>
      </c>
      <c r="B39" s="49">
        <v>1.4585899667631235E-3</v>
      </c>
    </row>
    <row r="40" spans="1:2" x14ac:dyDescent="0.25">
      <c r="A40" s="57" t="s">
        <v>63</v>
      </c>
      <c r="B40" s="49">
        <v>1.395488382016321E-3</v>
      </c>
    </row>
    <row r="41" spans="1:2" x14ac:dyDescent="0.25">
      <c r="A41" s="57" t="s">
        <v>64</v>
      </c>
      <c r="B41" s="49">
        <v>1.374561899282718E-3</v>
      </c>
    </row>
    <row r="42" spans="1:2" x14ac:dyDescent="0.25">
      <c r="A42" s="57" t="s">
        <v>65</v>
      </c>
      <c r="B42" s="49">
        <v>1.3745400429677531E-3</v>
      </c>
    </row>
    <row r="43" spans="1:2" x14ac:dyDescent="0.25">
      <c r="A43" s="57" t="s">
        <v>66</v>
      </c>
      <c r="B43" s="49">
        <v>1.3656837289503358E-3</v>
      </c>
    </row>
    <row r="44" spans="1:2" x14ac:dyDescent="0.25">
      <c r="A44" s="57" t="s">
        <v>67</v>
      </c>
      <c r="B44" s="49">
        <v>1.3548426962973737E-3</v>
      </c>
    </row>
    <row r="45" spans="1:2" x14ac:dyDescent="0.25">
      <c r="A45" s="57" t="s">
        <v>68</v>
      </c>
      <c r="B45" s="49">
        <v>1.3482592640355554E-3</v>
      </c>
    </row>
    <row r="46" spans="1:2" x14ac:dyDescent="0.25">
      <c r="A46" s="57" t="s">
        <v>69</v>
      </c>
      <c r="B46" s="49">
        <v>1.3138923741059278E-3</v>
      </c>
    </row>
    <row r="47" spans="1:2" x14ac:dyDescent="0.25">
      <c r="A47" s="57" t="s">
        <v>70</v>
      </c>
      <c r="B47" s="49">
        <v>1.3057848078681792E-3</v>
      </c>
    </row>
    <row r="48" spans="1:2" x14ac:dyDescent="0.25">
      <c r="A48" s="57" t="s">
        <v>71</v>
      </c>
      <c r="B48" s="49">
        <v>1.2956099046221668E-3</v>
      </c>
    </row>
    <row r="49" spans="1:2" x14ac:dyDescent="0.25">
      <c r="A49" s="57" t="s">
        <v>72</v>
      </c>
      <c r="B49" s="49">
        <v>1.294022655467012E-3</v>
      </c>
    </row>
    <row r="50" spans="1:2" x14ac:dyDescent="0.25">
      <c r="A50" s="57" t="s">
        <v>73</v>
      </c>
      <c r="B50" s="49">
        <v>1.2897393434872018E-3</v>
      </c>
    </row>
    <row r="51" spans="1:2" x14ac:dyDescent="0.25">
      <c r="A51" s="57" t="s">
        <v>74</v>
      </c>
      <c r="B51" s="49">
        <v>1.2538047827035255E-3</v>
      </c>
    </row>
    <row r="52" spans="1:2" x14ac:dyDescent="0.25">
      <c r="A52" s="57" t="s">
        <v>75</v>
      </c>
      <c r="B52" s="49">
        <v>1.2523775878686108E-3</v>
      </c>
    </row>
    <row r="53" spans="1:2" x14ac:dyDescent="0.25">
      <c r="A53" s="57" t="s">
        <v>76</v>
      </c>
      <c r="B53" s="49">
        <v>1.2485922393534617E-3</v>
      </c>
    </row>
    <row r="54" spans="1:2" x14ac:dyDescent="0.25">
      <c r="A54" s="57" t="s">
        <v>77</v>
      </c>
      <c r="B54" s="49">
        <v>1.2215835422355098E-3</v>
      </c>
    </row>
    <row r="55" spans="1:2" x14ac:dyDescent="0.25">
      <c r="A55" s="57" t="s">
        <v>78</v>
      </c>
      <c r="B55" s="49">
        <v>1.2191511822350514E-3</v>
      </c>
    </row>
    <row r="56" spans="1:2" x14ac:dyDescent="0.25">
      <c r="A56" s="57" t="s">
        <v>79</v>
      </c>
      <c r="B56" s="49">
        <v>1.2081179492041002E-3</v>
      </c>
    </row>
    <row r="57" spans="1:2" x14ac:dyDescent="0.25">
      <c r="A57" s="57" t="s">
        <v>80</v>
      </c>
      <c r="B57" s="49">
        <v>1.196789993905377E-3</v>
      </c>
    </row>
    <row r="58" spans="1:2" x14ac:dyDescent="0.25">
      <c r="A58" s="57" t="s">
        <v>81</v>
      </c>
      <c r="B58" s="49">
        <v>1.1825304383121381E-3</v>
      </c>
    </row>
    <row r="59" spans="1:2" x14ac:dyDescent="0.25">
      <c r="A59" s="57" t="s">
        <v>82</v>
      </c>
      <c r="B59" s="49">
        <v>1.1423969865040483E-3</v>
      </c>
    </row>
    <row r="60" spans="1:2" x14ac:dyDescent="0.25">
      <c r="A60" s="57" t="s">
        <v>83</v>
      </c>
      <c r="B60" s="49">
        <v>1.137610829064826E-3</v>
      </c>
    </row>
    <row r="61" spans="1:2" x14ac:dyDescent="0.25">
      <c r="A61" s="57" t="s">
        <v>84</v>
      </c>
      <c r="B61" s="49">
        <v>1.1248457647264618E-3</v>
      </c>
    </row>
    <row r="62" spans="1:2" x14ac:dyDescent="0.25">
      <c r="A62" s="57" t="s">
        <v>85</v>
      </c>
      <c r="B62" s="49">
        <v>1.0782079937570409E-3</v>
      </c>
    </row>
    <row r="63" spans="1:2" x14ac:dyDescent="0.25">
      <c r="A63" s="57" t="s">
        <v>86</v>
      </c>
      <c r="B63" s="49">
        <v>1.077774622838324E-3</v>
      </c>
    </row>
    <row r="64" spans="1:2" x14ac:dyDescent="0.25">
      <c r="A64" s="57" t="s">
        <v>87</v>
      </c>
      <c r="B64" s="49">
        <v>1.0480232210689365E-3</v>
      </c>
    </row>
    <row r="65" spans="1:2" x14ac:dyDescent="0.25">
      <c r="A65" s="57" t="s">
        <v>88</v>
      </c>
      <c r="B65" s="49">
        <v>1.0458134049215384E-3</v>
      </c>
    </row>
    <row r="66" spans="1:2" x14ac:dyDescent="0.25">
      <c r="A66" s="57" t="s">
        <v>89</v>
      </c>
      <c r="B66" s="49">
        <v>1.0383884917652831E-3</v>
      </c>
    </row>
    <row r="67" spans="1:2" x14ac:dyDescent="0.25">
      <c r="A67" s="57" t="s">
        <v>90</v>
      </c>
      <c r="B67" s="49">
        <v>1.0358131268724093E-3</v>
      </c>
    </row>
    <row r="68" spans="1:2" x14ac:dyDescent="0.25">
      <c r="A68" s="57" t="s">
        <v>91</v>
      </c>
      <c r="B68" s="49">
        <v>9.8649461503109211E-4</v>
      </c>
    </row>
    <row r="69" spans="1:2" x14ac:dyDescent="0.25">
      <c r="A69" s="57" t="s">
        <v>92</v>
      </c>
      <c r="B69" s="49">
        <v>9.7500570412079003E-4</v>
      </c>
    </row>
    <row r="70" spans="1:2" x14ac:dyDescent="0.25">
      <c r="A70" s="57" t="s">
        <v>93</v>
      </c>
      <c r="B70" s="49">
        <v>9.7307859302331388E-4</v>
      </c>
    </row>
    <row r="71" spans="1:2" x14ac:dyDescent="0.25">
      <c r="A71" s="57" t="s">
        <v>94</v>
      </c>
      <c r="B71" s="49">
        <v>9.7227501668720444E-4</v>
      </c>
    </row>
    <row r="72" spans="1:2" x14ac:dyDescent="0.25">
      <c r="A72" s="57" t="s">
        <v>95</v>
      </c>
      <c r="B72" s="49">
        <v>9.5362632248946347E-4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B1 0,5% 7-12 2018</vt:lpstr>
      <vt:lpstr>B2 Ostatní</vt:lpstr>
      <vt:lpstr>B3 Stát</vt:lpstr>
      <vt:lpstr>C1 0,4% 1-6 2019</vt:lpstr>
      <vt:lpstr>C2 0,1% 1-6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Šupík Petr</dc:creator>
  <cp:lastModifiedBy>Dubová Jarmila</cp:lastModifiedBy>
  <dcterms:created xsi:type="dcterms:W3CDTF">2019-11-15T09:57:48Z</dcterms:created>
  <dcterms:modified xsi:type="dcterms:W3CDTF">2019-12-06T05:57:49Z</dcterms:modified>
</cp:coreProperties>
</file>